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01 - Sisprom\Orçamentos_Sisprom\Panilhas de Despesas\"/>
    </mc:Choice>
  </mc:AlternateContent>
  <xr:revisionPtr revIDLastSave="0" documentId="13_ncr:1_{3588CC3C-5F02-4607-825B-E60424C8FBBA}" xr6:coauthVersionLast="47" xr6:coauthVersionMax="47" xr10:uidLastSave="{00000000-0000-0000-0000-000000000000}"/>
  <bookViews>
    <workbookView xWindow="28680" yWindow="-30" windowWidth="29040" windowHeight="15720" activeTab="1" xr2:uid="{00000000-000D-0000-FFFF-FFFF00000000}"/>
  </bookViews>
  <sheets>
    <sheet name="Recadastramento" sheetId="1" r:id="rId1"/>
    <sheet name="Equipe Drone" sheetId="4" r:id="rId2"/>
    <sheet name="02 - Por Imovel" sheetId="2" r:id="rId3"/>
    <sheet name="03 - Projeto Etapas" sheetId="3" r:id="rId4"/>
  </sheets>
  <calcPr calcId="191029"/>
</workbook>
</file>

<file path=xl/calcChain.xml><?xml version="1.0" encoding="utf-8"?>
<calcChain xmlns="http://schemas.openxmlformats.org/spreadsheetml/2006/main">
  <c r="G18" i="1" l="1"/>
  <c r="B24" i="4"/>
  <c r="B12" i="4"/>
  <c r="B8" i="4"/>
  <c r="B21" i="4"/>
  <c r="B21" i="3"/>
  <c r="H14" i="3"/>
  <c r="I14" i="3" s="1"/>
  <c r="H13" i="3"/>
  <c r="I15" i="3" s="1"/>
  <c r="I12" i="3"/>
  <c r="H12" i="3"/>
  <c r="B15" i="2"/>
  <c r="B16" i="2" s="1"/>
  <c r="B19" i="2" s="1"/>
  <c r="B15" i="1"/>
  <c r="B18" i="1" s="1"/>
  <c r="B25" i="4" l="1"/>
  <c r="B26" i="4" s="1"/>
  <c r="B19" i="1"/>
  <c r="B20" i="1" s="1"/>
  <c r="B20" i="2"/>
  <c r="B21" i="2" s="1"/>
  <c r="I13" i="3"/>
  <c r="I16" i="3" s="1"/>
  <c r="B27" i="4" l="1"/>
  <c r="B28" i="4" s="1"/>
  <c r="I18" i="3"/>
  <c r="I17" i="3"/>
  <c r="B21" i="1"/>
  <c r="B22" i="1" s="1"/>
  <c r="B22" i="2"/>
  <c r="B23" i="2" s="1"/>
  <c r="B24" i="2" s="1"/>
  <c r="B29" i="4" l="1"/>
  <c r="E25" i="4" s="1"/>
  <c r="E24" i="4"/>
  <c r="E18" i="1"/>
  <c r="B23" i="1"/>
  <c r="E19" i="1" s="1"/>
  <c r="I19" i="3"/>
  <c r="I20" i="3" s="1"/>
  <c r="C18" i="3" l="1"/>
  <c r="C19" i="3"/>
  <c r="C20" i="3"/>
  <c r="C21" i="3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5E0E2F9-A922-4B92-A53D-7076F41248F7}" keepAlive="1" name="Consulta - bi" description="Conexão com a consulta 'bi' na pasta de trabalho." type="5" refreshedVersion="8" background="1" saveData="1">
    <dbPr connection="Provider=Microsoft.Mashup.OleDb.1;Data Source=$Workbook$;Location=bi;Extended Properties=&quot;&quot;" command="SELECT * FROM [bi]"/>
  </connection>
</connections>
</file>

<file path=xl/sharedStrings.xml><?xml version="1.0" encoding="utf-8"?>
<sst xmlns="http://schemas.openxmlformats.org/spreadsheetml/2006/main" count="188" uniqueCount="117">
  <si>
    <t>Modelo de Precificação - Por Dia (Dupla em Campo)</t>
  </si>
  <si>
    <t>ENTRADAS (edite os valores em amarelo)</t>
  </si>
  <si>
    <t>Mão de obra (dupla) - R$/dia</t>
  </si>
  <si>
    <t>Valor de diária total da dupla</t>
  </si>
  <si>
    <t>Deslocamento - km/dia</t>
  </si>
  <si>
    <t>km</t>
  </si>
  <si>
    <t>Quilometragem estimada por dia</t>
  </si>
  <si>
    <t>Deslocamento - custo por km (R$)</t>
  </si>
  <si>
    <t>R$/km</t>
  </si>
  <si>
    <t>Combustível + manutenção</t>
  </si>
  <si>
    <t>Pedágios/Estacionamento - R$/dia</t>
  </si>
  <si>
    <t>R$</t>
  </si>
  <si>
    <t>Custos fixos de deslocamento por dia</t>
  </si>
  <si>
    <t>Alimentação - R$/dia</t>
  </si>
  <si>
    <t>Ajuda de custo da dupla</t>
  </si>
  <si>
    <t>Equipamentos/EPI (rateio) - R$/dia</t>
  </si>
  <si>
    <t>Rateio de tablets/GPS/EPI, etc.</t>
  </si>
  <si>
    <t>Custos indiretos (%)</t>
  </si>
  <si>
    <t>%</t>
  </si>
  <si>
    <t>Percentual sobre o custo direto</t>
  </si>
  <si>
    <t>Margem de lucro (%)</t>
  </si>
  <si>
    <t>Percentual sobre o subtotal (direto + indiretos)</t>
  </si>
  <si>
    <t>Imóveis/dia (produtividade)</t>
  </si>
  <si>
    <t>un</t>
  </si>
  <si>
    <t>Qtd média de imóveis recadastrados por dia pela dupla</t>
  </si>
  <si>
    <t>Deslocamento total - R$/dia (km * custo/km + pedágios)</t>
  </si>
  <si>
    <t>CÁLCULO</t>
  </si>
  <si>
    <t>Resumo</t>
  </si>
  <si>
    <t>Custo direto (mão de obra + deslocamento + alimentação + equipamentos)</t>
  </si>
  <si>
    <t>Preço por dia</t>
  </si>
  <si>
    <t>Indiretos ( % sobre custo direto )</t>
  </si>
  <si>
    <t>Preço por imóvel</t>
  </si>
  <si>
    <t>Subtotal (direto + indiretos)</t>
  </si>
  <si>
    <t>Lucro ( % sobre subtotal )</t>
  </si>
  <si>
    <t>Preço por dia da dupla</t>
  </si>
  <si>
    <t>Observações:</t>
  </si>
  <si>
    <t>- Edite os campos amarelos na seção ENTRADAS.</t>
  </si>
  <si>
    <t>- Custos indiretos (%) aplicam-se sobre o Custo Direto.</t>
  </si>
  <si>
    <t>- Margem de lucro (%) aplica-se sobre o Subtotal (Direto + Indiretos).</t>
  </si>
  <si>
    <t>- Preço por imóvel = (Preço por dia / Imóveis/dia).</t>
  </si>
  <si>
    <t>Modelo de Precificação - Por Imóvel (Unitário)</t>
  </si>
  <si>
    <t>Diária da dupla (R$)</t>
  </si>
  <si>
    <t>R$/dia</t>
  </si>
  <si>
    <t>Base para custo/hora</t>
  </si>
  <si>
    <t>Horas de trabalho por dia</t>
  </si>
  <si>
    <t>h</t>
  </si>
  <si>
    <t>Para derivar custo hora da dupla</t>
  </si>
  <si>
    <t>Tempo médio por imóvel (min)</t>
  </si>
  <si>
    <t>min</t>
  </si>
  <si>
    <t>Inclui deslocamento micro + coleta</t>
  </si>
  <si>
    <t>Deslocamento por imóvel (km)</t>
  </si>
  <si>
    <t>Se preferir, use 0 e trate no custo hora</t>
  </si>
  <si>
    <t>Custo por km (R$)</t>
  </si>
  <si>
    <t>Alimentação por imóvel (R$)</t>
  </si>
  <si>
    <t>Rateio da alimentação/dia por produtividade</t>
  </si>
  <si>
    <t>Equip/EPI por imóvel (R$)</t>
  </si>
  <si>
    <t>Rateio de equipamentos por imóvel</t>
  </si>
  <si>
    <t>Percentual sobre (direto + indiretos)</t>
  </si>
  <si>
    <t>Custo hora da dupla (R$/h)</t>
  </si>
  <si>
    <t>Custo por imóvel (tempo * custo/h + km * R$/km + alimentação + equip.)</t>
  </si>
  <si>
    <t>Custo direto por imóvel</t>
  </si>
  <si>
    <t>Preço por 1.000 imóveis</t>
  </si>
  <si>
    <t>- O custo hora é derivado da diária e horas/dia (edite conforme sua realidade).</t>
  </si>
  <si>
    <t>- Tempo médio por imóvel impacta fortemente o custo direto unitário.</t>
  </si>
  <si>
    <t>- Se preferir não usar deslocamento por imóvel, coloque km=0 e absorva no tempo médio.</t>
  </si>
  <si>
    <t>Modelo de Precificação - Por Projeto (Etapas, Hotel e Passagens)</t>
  </si>
  <si>
    <t>ENTRADAS GERAIS (edite os valores em amarelo)</t>
  </si>
  <si>
    <t>Diária da dupla - R$/dia</t>
  </si>
  <si>
    <t>Base para custo das equipes</t>
  </si>
  <si>
    <t>Nº pessoas na dupla</t>
  </si>
  <si>
    <t>pessoas</t>
  </si>
  <si>
    <t>Para hotel/diárias</t>
  </si>
  <si>
    <t>Sobre custos diretos do projeto</t>
  </si>
  <si>
    <t>Sobre (direto + indiretos)</t>
  </si>
  <si>
    <t>ETAPAS DO PROJETO (adicione/remova linhas conforme necessário)</t>
  </si>
  <si>
    <t>Etapa</t>
  </si>
  <si>
    <t>Dias</t>
  </si>
  <si>
    <t>Equipes (duplas)</t>
  </si>
  <si>
    <t>Hotel R$/noite</t>
  </si>
  <si>
    <t>Noites</t>
  </si>
  <si>
    <t>Passagens (R$)</t>
  </si>
  <si>
    <t>Outros (R$)</t>
  </si>
  <si>
    <t>Custo equipe (auto)</t>
  </si>
  <si>
    <t>Total Etapa</t>
  </si>
  <si>
    <t>1) Levantamento/Coleta</t>
  </si>
  <si>
    <t>2) Vetorização/Tratamento</t>
  </si>
  <si>
    <t>3) Treinamento/Entrega</t>
  </si>
  <si>
    <t>Soma custos equipe</t>
  </si>
  <si>
    <t>CRONOGRAMA DE PAGAMENTO (edite percentuais em amarelo)</t>
  </si>
  <si>
    <t>Total direto (todas as etapas)</t>
  </si>
  <si>
    <t>Milestone</t>
  </si>
  <si>
    <t>Valor (R$)</t>
  </si>
  <si>
    <t>Indiretos (%)</t>
  </si>
  <si>
    <t>Assinatura/Inicio</t>
  </si>
  <si>
    <t>Meio do Projeto</t>
  </si>
  <si>
    <t>Lucro (%)</t>
  </si>
  <si>
    <t>Entrega Final</t>
  </si>
  <si>
    <t>Preço do Projeto</t>
  </si>
  <si>
    <t>Total</t>
  </si>
  <si>
    <t>- Edite as linhas de etapas conforme o escopo real do projeto.</t>
  </si>
  <si>
    <t>- Hotel = R$/noite * noites * nº pessoas * nº de equipes (duplas).</t>
  </si>
  <si>
    <t>- Passagens podem ser totais por etapa (ida/volta).</t>
  </si>
  <si>
    <t>- Indiretos (%) e Lucro (%) são definidos nas entradas gerais.</t>
  </si>
  <si>
    <t>- O cronograma (30/40/30) é apenas uma sugestão – ajuste os percentuais.</t>
  </si>
  <si>
    <t>Piloto</t>
  </si>
  <si>
    <t>Auxiliar</t>
  </si>
  <si>
    <t>Janta</t>
  </si>
  <si>
    <t>Almoço</t>
  </si>
  <si>
    <t>Café</t>
  </si>
  <si>
    <t>valor</t>
  </si>
  <si>
    <t>Hectare/dia (produtividade)</t>
  </si>
  <si>
    <t>Há</t>
  </si>
  <si>
    <t>Qtd média de hectare voado por dia pela dupla</t>
  </si>
  <si>
    <t>Preço por Hectare</t>
  </si>
  <si>
    <t>Hospedagem - R$/dia</t>
  </si>
  <si>
    <t>Carro (R$) - R$/dia</t>
  </si>
  <si>
    <t>Gasolina (R$) - R$/dia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</si>
</sst>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R\$\ #,##0.00"/>
    <numFmt numFmtId="165" formatCode="&quot;R$&quot;\ #,##0.00"/>
  </numFmts>
  <fonts count="4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AFAFA"/>
      </patternFill>
    </fill>
    <fill>
      <patternFill patternType="solid">
        <fgColor rgb="FFFFF7AE"/>
      </patternFill>
    </fill>
    <fill>
      <patternFill patternType="solid">
        <fgColor rgb="FFF2F2F2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1" xfId="0" applyFill="1" applyBorder="1"/>
    <xf numFmtId="164" fontId="0" fillId="3" borderId="1" xfId="0" applyNumberForma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3" borderId="1" xfId="0" applyFill="1" applyBorder="1"/>
    <xf numFmtId="10" fontId="0" fillId="3" borderId="1" xfId="0" applyNumberFormat="1" applyFill="1" applyBorder="1"/>
    <xf numFmtId="0" fontId="3" fillId="0" borderId="1" xfId="0" applyFont="1" applyBorder="1"/>
    <xf numFmtId="164" fontId="0" fillId="0" borderId="1" xfId="0" applyNumberFormat="1" applyBorder="1"/>
    <xf numFmtId="0" fontId="3" fillId="0" borderId="0" xfId="0" applyFont="1"/>
    <xf numFmtId="0" fontId="2" fillId="4" borderId="1" xfId="0" applyFont="1" applyFill="1" applyBorder="1" applyAlignment="1">
      <alignment horizontal="center"/>
    </xf>
    <xf numFmtId="0" fontId="2" fillId="0" borderId="1" xfId="0" applyFont="1" applyBorder="1"/>
    <xf numFmtId="10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164" fontId="0" fillId="5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"/>
  <sheetViews>
    <sheetView workbookViewId="0">
      <selection activeCell="G19" sqref="G19"/>
    </sheetView>
  </sheetViews>
  <sheetFormatPr defaultRowHeight="15" x14ac:dyDescent="0.25"/>
  <cols>
    <col min="1" max="1" width="68.5703125" bestFit="1" customWidth="1"/>
    <col min="2" max="2" width="22" customWidth="1"/>
    <col min="3" max="3" width="14" customWidth="1"/>
    <col min="4" max="5" width="22" customWidth="1"/>
  </cols>
  <sheetData>
    <row r="1" spans="1:4" ht="18.75" x14ac:dyDescent="0.3">
      <c r="A1" s="1" t="s">
        <v>0</v>
      </c>
    </row>
    <row r="3" spans="1:4" x14ac:dyDescent="0.25">
      <c r="A3" s="2" t="s">
        <v>1</v>
      </c>
    </row>
    <row r="5" spans="1:4" x14ac:dyDescent="0.25">
      <c r="A5" s="3" t="s">
        <v>2</v>
      </c>
      <c r="B5" s="4">
        <v>350</v>
      </c>
      <c r="C5" s="5"/>
      <c r="D5" s="6" t="s">
        <v>3</v>
      </c>
    </row>
    <row r="6" spans="1:4" x14ac:dyDescent="0.25">
      <c r="A6" s="3" t="s">
        <v>4</v>
      </c>
      <c r="B6" s="7">
        <v>3</v>
      </c>
      <c r="C6" s="5" t="s">
        <v>5</v>
      </c>
      <c r="D6" s="6" t="s">
        <v>6</v>
      </c>
    </row>
    <row r="7" spans="1:4" x14ac:dyDescent="0.25">
      <c r="A7" s="3" t="s">
        <v>7</v>
      </c>
      <c r="B7" s="7">
        <v>1.9</v>
      </c>
      <c r="C7" s="5" t="s">
        <v>8</v>
      </c>
      <c r="D7" s="6" t="s">
        <v>9</v>
      </c>
    </row>
    <row r="8" spans="1:4" x14ac:dyDescent="0.25">
      <c r="A8" s="3" t="s">
        <v>10</v>
      </c>
      <c r="B8" s="4">
        <v>0</v>
      </c>
      <c r="C8" s="5" t="s">
        <v>11</v>
      </c>
      <c r="D8" s="6" t="s">
        <v>12</v>
      </c>
    </row>
    <row r="9" spans="1:4" x14ac:dyDescent="0.25">
      <c r="A9" s="3" t="s">
        <v>13</v>
      </c>
      <c r="B9" s="4">
        <v>80</v>
      </c>
      <c r="C9" s="5" t="s">
        <v>11</v>
      </c>
      <c r="D9" s="6" t="s">
        <v>14</v>
      </c>
    </row>
    <row r="10" spans="1:4" x14ac:dyDescent="0.25">
      <c r="A10" s="3" t="s">
        <v>15</v>
      </c>
      <c r="B10" s="4">
        <v>20</v>
      </c>
      <c r="C10" s="5" t="s">
        <v>11</v>
      </c>
      <c r="D10" s="6" t="s">
        <v>16</v>
      </c>
    </row>
    <row r="11" spans="1:4" x14ac:dyDescent="0.25">
      <c r="A11" s="3" t="s">
        <v>17</v>
      </c>
      <c r="B11" s="8">
        <v>15</v>
      </c>
      <c r="C11" s="5" t="s">
        <v>18</v>
      </c>
      <c r="D11" s="6" t="s">
        <v>19</v>
      </c>
    </row>
    <row r="12" spans="1:4" x14ac:dyDescent="0.25">
      <c r="A12" s="3" t="s">
        <v>20</v>
      </c>
      <c r="B12" s="8">
        <v>0</v>
      </c>
      <c r="C12" s="5" t="s">
        <v>18</v>
      </c>
      <c r="D12" s="6" t="s">
        <v>21</v>
      </c>
    </row>
    <row r="13" spans="1:4" x14ac:dyDescent="0.25">
      <c r="A13" s="3" t="s">
        <v>22</v>
      </c>
      <c r="B13" s="7">
        <v>70</v>
      </c>
      <c r="C13" s="5" t="s">
        <v>23</v>
      </c>
      <c r="D13" s="6" t="s">
        <v>24</v>
      </c>
    </row>
    <row r="15" spans="1:4" x14ac:dyDescent="0.25">
      <c r="A15" s="9" t="s">
        <v>25</v>
      </c>
      <c r="B15" s="10">
        <f>B6*B7 + B8</f>
        <v>5.6999999999999993</v>
      </c>
    </row>
    <row r="17" spans="1:7" x14ac:dyDescent="0.25">
      <c r="A17" s="2" t="s">
        <v>26</v>
      </c>
      <c r="D17" s="2" t="s">
        <v>27</v>
      </c>
    </row>
    <row r="18" spans="1:7" x14ac:dyDescent="0.25">
      <c r="A18" s="3" t="s">
        <v>28</v>
      </c>
      <c r="B18" s="10">
        <f>B5 + B15 + B9 + B10</f>
        <v>455.7</v>
      </c>
      <c r="D18" s="6" t="s">
        <v>29</v>
      </c>
      <c r="E18" s="10">
        <f>B22</f>
        <v>524.05499999999995</v>
      </c>
      <c r="G18">
        <f>E18*5</f>
        <v>2620.2749999999996</v>
      </c>
    </row>
    <row r="19" spans="1:7" x14ac:dyDescent="0.25">
      <c r="A19" s="3" t="s">
        <v>30</v>
      </c>
      <c r="B19" s="10">
        <f>(B11/100) * B18</f>
        <v>68.35499999999999</v>
      </c>
      <c r="D19" s="6" t="s">
        <v>31</v>
      </c>
      <c r="E19" s="10">
        <f>B23</f>
        <v>7.4864999999999995</v>
      </c>
    </row>
    <row r="20" spans="1:7" x14ac:dyDescent="0.25">
      <c r="A20" s="3" t="s">
        <v>32</v>
      </c>
      <c r="B20" s="10">
        <f>B18 + B19</f>
        <v>524.05499999999995</v>
      </c>
    </row>
    <row r="21" spans="1:7" x14ac:dyDescent="0.25">
      <c r="A21" s="3" t="s">
        <v>33</v>
      </c>
      <c r="B21" s="10">
        <f>(B12/100) * B20</f>
        <v>0</v>
      </c>
    </row>
    <row r="22" spans="1:7" x14ac:dyDescent="0.25">
      <c r="A22" s="3" t="s">
        <v>34</v>
      </c>
      <c r="B22" s="10">
        <f>B20 + B21</f>
        <v>524.05499999999995</v>
      </c>
    </row>
    <row r="23" spans="1:7" x14ac:dyDescent="0.25">
      <c r="A23" s="3" t="s">
        <v>31</v>
      </c>
      <c r="B23" s="10">
        <f>IF(B13&gt;0,(B22 / B13),0)</f>
        <v>7.4864999999999995</v>
      </c>
    </row>
    <row r="25" spans="1:7" x14ac:dyDescent="0.25">
      <c r="A25" s="11" t="s">
        <v>35</v>
      </c>
    </row>
    <row r="26" spans="1:7" x14ac:dyDescent="0.25">
      <c r="A26" t="s">
        <v>36</v>
      </c>
    </row>
    <row r="27" spans="1:7" x14ac:dyDescent="0.25">
      <c r="A27" t="s">
        <v>37</v>
      </c>
    </row>
    <row r="28" spans="1:7" x14ac:dyDescent="0.25">
      <c r="A28" t="s">
        <v>38</v>
      </c>
    </row>
    <row r="29" spans="1:7" x14ac:dyDescent="0.25">
      <c r="A29" t="s">
        <v>39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F5676-8922-4548-81B4-DDF51A5DFF8A}">
  <dimension ref="A1:I35"/>
  <sheetViews>
    <sheetView tabSelected="1" workbookViewId="0">
      <selection activeCell="D14" sqref="D14"/>
    </sheetView>
  </sheetViews>
  <sheetFormatPr defaultRowHeight="15" x14ac:dyDescent="0.25"/>
  <cols>
    <col min="1" max="1" width="68.5703125" bestFit="1" customWidth="1"/>
    <col min="2" max="2" width="22" customWidth="1"/>
    <col min="3" max="3" width="14" customWidth="1"/>
    <col min="4" max="5" width="22" customWidth="1"/>
    <col min="9" max="9" width="10" customWidth="1"/>
  </cols>
  <sheetData>
    <row r="1" spans="1:9" ht="18.75" x14ac:dyDescent="0.3">
      <c r="A1" s="1" t="s">
        <v>0</v>
      </c>
    </row>
    <row r="3" spans="1:9" x14ac:dyDescent="0.25">
      <c r="A3" s="2" t="s">
        <v>1</v>
      </c>
    </row>
    <row r="4" spans="1:9" x14ac:dyDescent="0.25">
      <c r="A4" s="2"/>
    </row>
    <row r="5" spans="1:9" x14ac:dyDescent="0.25">
      <c r="A5" s="3" t="s">
        <v>104</v>
      </c>
      <c r="B5" s="4">
        <v>800</v>
      </c>
      <c r="H5" s="15"/>
      <c r="I5" s="15" t="s">
        <v>109</v>
      </c>
    </row>
    <row r="6" spans="1:9" x14ac:dyDescent="0.25">
      <c r="A6" s="3" t="s">
        <v>105</v>
      </c>
      <c r="B6" s="4">
        <v>200</v>
      </c>
      <c r="H6" s="15" t="s">
        <v>108</v>
      </c>
      <c r="I6" s="16">
        <v>15</v>
      </c>
    </row>
    <row r="7" spans="1:9" x14ac:dyDescent="0.25">
      <c r="A7" s="3"/>
      <c r="H7" s="15" t="s">
        <v>107</v>
      </c>
      <c r="I7" s="16">
        <v>25</v>
      </c>
    </row>
    <row r="8" spans="1:9" x14ac:dyDescent="0.25">
      <c r="A8" s="3" t="s">
        <v>2</v>
      </c>
      <c r="B8" s="17">
        <f>SUM(B5:B7)</f>
        <v>1000</v>
      </c>
      <c r="C8" s="5"/>
      <c r="D8" s="6" t="s">
        <v>3</v>
      </c>
      <c r="H8" s="15" t="s">
        <v>106</v>
      </c>
      <c r="I8" s="16">
        <v>20</v>
      </c>
    </row>
    <row r="9" spans="1:9" x14ac:dyDescent="0.25">
      <c r="A9" s="3" t="s">
        <v>4</v>
      </c>
      <c r="B9" s="7">
        <v>15</v>
      </c>
      <c r="C9" s="5" t="s">
        <v>5</v>
      </c>
      <c r="D9" s="6" t="s">
        <v>6</v>
      </c>
    </row>
    <row r="10" spans="1:9" x14ac:dyDescent="0.25">
      <c r="A10" s="3" t="s">
        <v>7</v>
      </c>
      <c r="B10" s="7">
        <v>1.9</v>
      </c>
      <c r="C10" s="5" t="s">
        <v>8</v>
      </c>
      <c r="D10" s="6" t="s">
        <v>9</v>
      </c>
    </row>
    <row r="11" spans="1:9" x14ac:dyDescent="0.25">
      <c r="A11" s="3" t="s">
        <v>10</v>
      </c>
      <c r="B11" s="4">
        <v>0</v>
      </c>
      <c r="C11" s="5" t="s">
        <v>11</v>
      </c>
      <c r="D11" s="6" t="s">
        <v>12</v>
      </c>
    </row>
    <row r="12" spans="1:9" x14ac:dyDescent="0.25">
      <c r="A12" s="3" t="s">
        <v>13</v>
      </c>
      <c r="B12" s="4">
        <f>(I6+I7+I8)*2</f>
        <v>120</v>
      </c>
      <c r="C12" s="5" t="s">
        <v>11</v>
      </c>
      <c r="D12" s="6" t="s">
        <v>14</v>
      </c>
    </row>
    <row r="13" spans="1:9" x14ac:dyDescent="0.25">
      <c r="A13" s="3" t="s">
        <v>114</v>
      </c>
      <c r="B13" s="4">
        <v>250</v>
      </c>
      <c r="C13" s="5" t="s">
        <v>11</v>
      </c>
      <c r="D13" s="6" t="s">
        <v>14</v>
      </c>
    </row>
    <row r="14" spans="1:9" x14ac:dyDescent="0.25">
      <c r="A14" s="3" t="s">
        <v>15</v>
      </c>
      <c r="B14" s="4">
        <v>500</v>
      </c>
      <c r="C14" s="5" t="s">
        <v>11</v>
      </c>
      <c r="D14" s="6" t="s">
        <v>16</v>
      </c>
    </row>
    <row r="15" spans="1:9" x14ac:dyDescent="0.25">
      <c r="A15" s="3" t="s">
        <v>115</v>
      </c>
      <c r="B15" s="4">
        <v>188.53</v>
      </c>
      <c r="C15" s="5"/>
      <c r="D15" s="6"/>
    </row>
    <row r="16" spans="1:9" x14ac:dyDescent="0.25">
      <c r="A16" s="3" t="s">
        <v>116</v>
      </c>
      <c r="B16" s="4">
        <v>100</v>
      </c>
      <c r="C16" s="5"/>
      <c r="D16" s="6"/>
    </row>
    <row r="17" spans="1:5" x14ac:dyDescent="0.25">
      <c r="A17" s="3" t="s">
        <v>17</v>
      </c>
      <c r="B17" s="8">
        <v>15</v>
      </c>
      <c r="C17" s="5" t="s">
        <v>18</v>
      </c>
      <c r="D17" s="6" t="s">
        <v>19</v>
      </c>
    </row>
    <row r="18" spans="1:5" x14ac:dyDescent="0.25">
      <c r="A18" s="3" t="s">
        <v>20</v>
      </c>
      <c r="B18" s="8">
        <v>0</v>
      </c>
      <c r="C18" s="5" t="s">
        <v>18</v>
      </c>
      <c r="D18" s="6" t="s">
        <v>21</v>
      </c>
    </row>
    <row r="19" spans="1:5" x14ac:dyDescent="0.25">
      <c r="A19" s="3" t="s">
        <v>110</v>
      </c>
      <c r="B19" s="7">
        <v>210</v>
      </c>
      <c r="C19" s="5" t="s">
        <v>111</v>
      </c>
      <c r="D19" s="6" t="s">
        <v>112</v>
      </c>
    </row>
    <row r="21" spans="1:5" x14ac:dyDescent="0.25">
      <c r="A21" s="9" t="s">
        <v>25</v>
      </c>
      <c r="B21" s="10">
        <f>B9*B10 + B11</f>
        <v>28.5</v>
      </c>
    </row>
    <row r="23" spans="1:5" x14ac:dyDescent="0.25">
      <c r="A23" s="2" t="s">
        <v>26</v>
      </c>
      <c r="D23" s="2" t="s">
        <v>27</v>
      </c>
    </row>
    <row r="24" spans="1:5" x14ac:dyDescent="0.25">
      <c r="A24" s="3" t="s">
        <v>28</v>
      </c>
      <c r="B24" s="10">
        <f>B8 + B21 + B12 +B13+ B14+B15+B16</f>
        <v>2187.0300000000002</v>
      </c>
      <c r="D24" s="6" t="s">
        <v>29</v>
      </c>
      <c r="E24" s="10">
        <f>B28</f>
        <v>2515.0845000000004</v>
      </c>
    </row>
    <row r="25" spans="1:5" x14ac:dyDescent="0.25">
      <c r="A25" s="3" t="s">
        <v>30</v>
      </c>
      <c r="B25" s="10">
        <f>(B17/100) * B24</f>
        <v>328.05450000000002</v>
      </c>
      <c r="D25" s="6" t="s">
        <v>113</v>
      </c>
      <c r="E25" s="10">
        <f>B29</f>
        <v>11.976592857142858</v>
      </c>
    </row>
    <row r="26" spans="1:5" x14ac:dyDescent="0.25">
      <c r="A26" s="3" t="s">
        <v>32</v>
      </c>
      <c r="B26" s="10">
        <f>B24 + B25</f>
        <v>2515.0845000000004</v>
      </c>
    </row>
    <row r="27" spans="1:5" x14ac:dyDescent="0.25">
      <c r="A27" s="3" t="s">
        <v>33</v>
      </c>
      <c r="B27" s="10">
        <f>(B18/100) * B26</f>
        <v>0</v>
      </c>
    </row>
    <row r="28" spans="1:5" x14ac:dyDescent="0.25">
      <c r="A28" s="3" t="s">
        <v>34</v>
      </c>
      <c r="B28" s="10">
        <f>B26 + B27</f>
        <v>2515.0845000000004</v>
      </c>
    </row>
    <row r="29" spans="1:5" x14ac:dyDescent="0.25">
      <c r="A29" s="3" t="s">
        <v>113</v>
      </c>
      <c r="B29" s="10">
        <f>IF(B19&gt;0,(B28 / B19),0)</f>
        <v>11.976592857142858</v>
      </c>
    </row>
    <row r="31" spans="1:5" x14ac:dyDescent="0.25">
      <c r="A31" s="11" t="s">
        <v>35</v>
      </c>
    </row>
    <row r="32" spans="1:5" x14ac:dyDescent="0.25">
      <c r="A32" t="s">
        <v>36</v>
      </c>
    </row>
    <row r="33" spans="1:1" x14ac:dyDescent="0.25">
      <c r="A33" t="s">
        <v>37</v>
      </c>
    </row>
    <row r="34" spans="1:1" x14ac:dyDescent="0.25">
      <c r="A34" t="s">
        <v>38</v>
      </c>
    </row>
    <row r="35" spans="1:1" x14ac:dyDescent="0.25">
      <c r="A35" t="s">
        <v>39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9"/>
  <sheetViews>
    <sheetView workbookViewId="0">
      <selection activeCell="B10" sqref="B10:B11"/>
    </sheetView>
  </sheetViews>
  <sheetFormatPr defaultRowHeight="15" x14ac:dyDescent="0.25"/>
  <cols>
    <col min="1" max="1" width="48" customWidth="1"/>
    <col min="2" max="2" width="22" customWidth="1"/>
    <col min="3" max="3" width="14" customWidth="1"/>
    <col min="4" max="5" width="24" customWidth="1"/>
  </cols>
  <sheetData>
    <row r="1" spans="1:4" ht="18.75" x14ac:dyDescent="0.3">
      <c r="A1" s="1" t="s">
        <v>40</v>
      </c>
    </row>
    <row r="3" spans="1:4" x14ac:dyDescent="0.25">
      <c r="A3" s="2" t="s">
        <v>1</v>
      </c>
    </row>
    <row r="5" spans="1:4" x14ac:dyDescent="0.25">
      <c r="A5" s="3" t="s">
        <v>41</v>
      </c>
      <c r="B5" s="7">
        <v>5</v>
      </c>
      <c r="C5" s="5" t="s">
        <v>42</v>
      </c>
      <c r="D5" s="6" t="s">
        <v>43</v>
      </c>
    </row>
    <row r="6" spans="1:4" x14ac:dyDescent="0.25">
      <c r="A6" s="3" t="s">
        <v>44</v>
      </c>
      <c r="B6" s="7">
        <v>8</v>
      </c>
      <c r="C6" s="5" t="s">
        <v>45</v>
      </c>
      <c r="D6" s="6" t="s">
        <v>46</v>
      </c>
    </row>
    <row r="7" spans="1:4" x14ac:dyDescent="0.25">
      <c r="A7" s="3" t="s">
        <v>47</v>
      </c>
      <c r="B7" s="7">
        <v>15</v>
      </c>
      <c r="C7" s="5" t="s">
        <v>48</v>
      </c>
      <c r="D7" s="6" t="s">
        <v>49</v>
      </c>
    </row>
    <row r="8" spans="1:4" x14ac:dyDescent="0.25">
      <c r="A8" s="3" t="s">
        <v>50</v>
      </c>
      <c r="B8" s="7">
        <v>0</v>
      </c>
      <c r="C8" s="5" t="s">
        <v>5</v>
      </c>
      <c r="D8" s="6" t="s">
        <v>51</v>
      </c>
    </row>
    <row r="9" spans="1:4" x14ac:dyDescent="0.25">
      <c r="A9" s="3" t="s">
        <v>52</v>
      </c>
      <c r="B9" s="7">
        <v>1.9</v>
      </c>
      <c r="C9" s="5" t="s">
        <v>8</v>
      </c>
      <c r="D9" s="6" t="s">
        <v>9</v>
      </c>
    </row>
    <row r="10" spans="1:4" x14ac:dyDescent="0.25">
      <c r="A10" s="3" t="s">
        <v>53</v>
      </c>
      <c r="B10" s="7">
        <v>2</v>
      </c>
      <c r="C10" s="5" t="s">
        <v>11</v>
      </c>
      <c r="D10" s="6" t="s">
        <v>54</v>
      </c>
    </row>
    <row r="11" spans="1:4" x14ac:dyDescent="0.25">
      <c r="A11" s="3" t="s">
        <v>55</v>
      </c>
      <c r="B11" s="7">
        <v>1.25</v>
      </c>
      <c r="C11" s="5" t="s">
        <v>11</v>
      </c>
      <c r="D11" s="6" t="s">
        <v>56</v>
      </c>
    </row>
    <row r="12" spans="1:4" x14ac:dyDescent="0.25">
      <c r="A12" s="3" t="s">
        <v>17</v>
      </c>
      <c r="B12" s="8">
        <v>0.15</v>
      </c>
      <c r="C12" s="5" t="s">
        <v>18</v>
      </c>
      <c r="D12" s="6" t="s">
        <v>19</v>
      </c>
    </row>
    <row r="13" spans="1:4" x14ac:dyDescent="0.25">
      <c r="A13" s="3" t="s">
        <v>20</v>
      </c>
      <c r="B13" s="8">
        <v>0.4</v>
      </c>
      <c r="C13" s="5" t="s">
        <v>18</v>
      </c>
      <c r="D13" s="6" t="s">
        <v>57</v>
      </c>
    </row>
    <row r="15" spans="1:4" x14ac:dyDescent="0.25">
      <c r="A15" s="9" t="s">
        <v>58</v>
      </c>
      <c r="B15" s="10">
        <f>IF(B6&gt;0,B5/B6,0)</f>
        <v>0.625</v>
      </c>
    </row>
    <row r="16" spans="1:4" x14ac:dyDescent="0.25">
      <c r="A16" s="9" t="s">
        <v>59</v>
      </c>
      <c r="B16" s="10">
        <f>(B7/60)*B15 + B8*B9 + B10 + B11</f>
        <v>3.40625</v>
      </c>
    </row>
    <row r="18" spans="1:2" x14ac:dyDescent="0.25">
      <c r="A18" s="2" t="s">
        <v>26</v>
      </c>
    </row>
    <row r="19" spans="1:2" x14ac:dyDescent="0.25">
      <c r="A19" s="3" t="s">
        <v>60</v>
      </c>
      <c r="B19" s="10">
        <f>B16</f>
        <v>3.40625</v>
      </c>
    </row>
    <row r="20" spans="1:2" x14ac:dyDescent="0.25">
      <c r="A20" s="3" t="s">
        <v>30</v>
      </c>
      <c r="B20" s="10">
        <f>(B12/100) * B19</f>
        <v>5.1093750000000002E-3</v>
      </c>
    </row>
    <row r="21" spans="1:2" x14ac:dyDescent="0.25">
      <c r="A21" s="3" t="s">
        <v>32</v>
      </c>
      <c r="B21" s="10">
        <f>B19 + B20</f>
        <v>3.411359375</v>
      </c>
    </row>
    <row r="22" spans="1:2" x14ac:dyDescent="0.25">
      <c r="A22" s="3" t="s">
        <v>33</v>
      </c>
      <c r="B22" s="10">
        <f>(B13/100) * B21</f>
        <v>1.36454375E-2</v>
      </c>
    </row>
    <row r="23" spans="1:2" x14ac:dyDescent="0.25">
      <c r="A23" s="3" t="s">
        <v>31</v>
      </c>
      <c r="B23" s="10">
        <f>B21 + B22</f>
        <v>3.4250048125000001</v>
      </c>
    </row>
    <row r="24" spans="1:2" x14ac:dyDescent="0.25">
      <c r="A24" s="3" t="s">
        <v>61</v>
      </c>
      <c r="B24" s="10">
        <f>B23*1000</f>
        <v>3425.0048125000003</v>
      </c>
    </row>
    <row r="26" spans="1:2" x14ac:dyDescent="0.25">
      <c r="A26" s="11" t="s">
        <v>35</v>
      </c>
    </row>
    <row r="27" spans="1:2" x14ac:dyDescent="0.25">
      <c r="A27" t="s">
        <v>62</v>
      </c>
    </row>
    <row r="28" spans="1:2" x14ac:dyDescent="0.25">
      <c r="A28" t="s">
        <v>63</v>
      </c>
    </row>
    <row r="29" spans="1:2" x14ac:dyDescent="0.25">
      <c r="A29" t="s">
        <v>64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topLeftCell="A7" workbookViewId="0">
      <selection activeCell="D19" sqref="D19"/>
    </sheetView>
  </sheetViews>
  <sheetFormatPr defaultRowHeight="15" x14ac:dyDescent="0.25"/>
  <cols>
    <col min="1" max="1" width="44" customWidth="1"/>
    <col min="2" max="2" width="18" customWidth="1"/>
    <col min="3" max="5" width="16" customWidth="1"/>
    <col min="6" max="9" width="18" customWidth="1"/>
  </cols>
  <sheetData>
    <row r="1" spans="1:9" ht="18.75" x14ac:dyDescent="0.3">
      <c r="A1" s="1" t="s">
        <v>65</v>
      </c>
    </row>
    <row r="3" spans="1:9" x14ac:dyDescent="0.25">
      <c r="A3" s="2" t="s">
        <v>66</v>
      </c>
    </row>
    <row r="5" spans="1:9" x14ac:dyDescent="0.25">
      <c r="A5" s="3" t="s">
        <v>67</v>
      </c>
      <c r="B5" s="7">
        <v>400</v>
      </c>
      <c r="C5" s="5" t="s">
        <v>11</v>
      </c>
      <c r="D5" s="6" t="s">
        <v>68</v>
      </c>
    </row>
    <row r="6" spans="1:9" x14ac:dyDescent="0.25">
      <c r="A6" s="3" t="s">
        <v>69</v>
      </c>
      <c r="B6" s="7">
        <v>2</v>
      </c>
      <c r="C6" s="5" t="s">
        <v>70</v>
      </c>
      <c r="D6" s="6" t="s">
        <v>71</v>
      </c>
    </row>
    <row r="7" spans="1:9" x14ac:dyDescent="0.25">
      <c r="A7" s="3" t="s">
        <v>17</v>
      </c>
      <c r="B7" s="8">
        <v>15</v>
      </c>
      <c r="C7" s="5" t="s">
        <v>18</v>
      </c>
      <c r="D7" s="6" t="s">
        <v>72</v>
      </c>
    </row>
    <row r="8" spans="1:9" x14ac:dyDescent="0.25">
      <c r="A8" s="3" t="s">
        <v>20</v>
      </c>
      <c r="B8" s="8">
        <v>40</v>
      </c>
      <c r="C8" s="5" t="s">
        <v>18</v>
      </c>
      <c r="D8" s="6" t="s">
        <v>73</v>
      </c>
    </row>
    <row r="10" spans="1:9" x14ac:dyDescent="0.25">
      <c r="A10" s="2" t="s">
        <v>74</v>
      </c>
    </row>
    <row r="11" spans="1:9" x14ac:dyDescent="0.25">
      <c r="A11" s="12" t="s">
        <v>75</v>
      </c>
      <c r="B11" s="12" t="s">
        <v>76</v>
      </c>
      <c r="C11" s="12" t="s">
        <v>77</v>
      </c>
      <c r="D11" s="12" t="s">
        <v>78</v>
      </c>
      <c r="E11" s="12" t="s">
        <v>79</v>
      </c>
      <c r="F11" s="12" t="s">
        <v>80</v>
      </c>
      <c r="G11" s="12" t="s">
        <v>81</v>
      </c>
      <c r="H11" s="12" t="s">
        <v>82</v>
      </c>
      <c r="I11" s="12" t="s">
        <v>83</v>
      </c>
    </row>
    <row r="12" spans="1:9" x14ac:dyDescent="0.25">
      <c r="A12" s="6" t="s">
        <v>84</v>
      </c>
      <c r="B12" s="7">
        <v>10</v>
      </c>
      <c r="C12" s="7">
        <v>1</v>
      </c>
      <c r="D12" s="4">
        <v>180</v>
      </c>
      <c r="E12" s="7">
        <v>10</v>
      </c>
      <c r="F12" s="4">
        <v>0</v>
      </c>
      <c r="G12" s="4">
        <v>500</v>
      </c>
      <c r="H12" s="10">
        <f>B12*C12*$B$5</f>
        <v>4000</v>
      </c>
      <c r="I12" s="10">
        <f>H12 + (D12*E12*$B$6*C12) + F12 + G12</f>
        <v>8100</v>
      </c>
    </row>
    <row r="13" spans="1:9" x14ac:dyDescent="0.25">
      <c r="A13" s="6" t="s">
        <v>85</v>
      </c>
      <c r="B13" s="7">
        <v>15</v>
      </c>
      <c r="C13" s="7">
        <v>1</v>
      </c>
      <c r="D13" s="4">
        <v>0</v>
      </c>
      <c r="E13" s="7">
        <v>0</v>
      </c>
      <c r="F13" s="4">
        <v>0</v>
      </c>
      <c r="G13" s="4">
        <v>800</v>
      </c>
      <c r="H13" s="10">
        <f>B13*C13*$B$5</f>
        <v>6000</v>
      </c>
      <c r="I13" s="10">
        <f>H13 + (D13*E13*$B$6*C13) + F13 + G13</f>
        <v>6800</v>
      </c>
    </row>
    <row r="14" spans="1:9" x14ac:dyDescent="0.25">
      <c r="A14" s="6" t="s">
        <v>86</v>
      </c>
      <c r="B14" s="7">
        <v>5</v>
      </c>
      <c r="C14" s="7">
        <v>1</v>
      </c>
      <c r="D14" s="4">
        <v>180</v>
      </c>
      <c r="E14" s="7">
        <v>5</v>
      </c>
      <c r="F14" s="4">
        <v>0</v>
      </c>
      <c r="G14" s="4">
        <v>300</v>
      </c>
      <c r="H14" s="10">
        <f>B14*C14*$B$5</f>
        <v>2000</v>
      </c>
      <c r="I14" s="10">
        <f>H14 + (D14*E14*$B$6*C14) + F14 + G14</f>
        <v>4100</v>
      </c>
    </row>
    <row r="15" spans="1:9" x14ac:dyDescent="0.25">
      <c r="H15" s="9" t="s">
        <v>87</v>
      </c>
      <c r="I15" s="10">
        <f>SUM(H12:H14)</f>
        <v>12000</v>
      </c>
    </row>
    <row r="16" spans="1:9" x14ac:dyDescent="0.25">
      <c r="A16" s="2" t="s">
        <v>88</v>
      </c>
      <c r="H16" s="9" t="s">
        <v>89</v>
      </c>
      <c r="I16" s="10">
        <f>SUM(I12:I14)</f>
        <v>19000</v>
      </c>
    </row>
    <row r="17" spans="1:9" x14ac:dyDescent="0.25">
      <c r="A17" s="12" t="s">
        <v>90</v>
      </c>
      <c r="B17" s="12" t="s">
        <v>18</v>
      </c>
      <c r="C17" s="12" t="s">
        <v>91</v>
      </c>
      <c r="H17" s="9" t="s">
        <v>92</v>
      </c>
      <c r="I17" s="10">
        <f>($B$7)*I16</f>
        <v>285000</v>
      </c>
    </row>
    <row r="18" spans="1:9" x14ac:dyDescent="0.25">
      <c r="A18" s="6" t="s">
        <v>93</v>
      </c>
      <c r="B18" s="8">
        <v>0.3</v>
      </c>
      <c r="C18" s="10">
        <f>$I$20*B18</f>
        <v>3739200</v>
      </c>
      <c r="H18" s="9" t="s">
        <v>32</v>
      </c>
      <c r="I18" s="10">
        <f>I16+I17</f>
        <v>304000</v>
      </c>
    </row>
    <row r="19" spans="1:9" x14ac:dyDescent="0.25">
      <c r="A19" s="6" t="s">
        <v>94</v>
      </c>
      <c r="B19" s="8">
        <v>0.4</v>
      </c>
      <c r="C19" s="10">
        <f>$I$20*B19</f>
        <v>4985600</v>
      </c>
      <c r="H19" s="9" t="s">
        <v>95</v>
      </c>
      <c r="I19" s="10">
        <f>($B$8)*I18</f>
        <v>12160000</v>
      </c>
    </row>
    <row r="20" spans="1:9" x14ac:dyDescent="0.25">
      <c r="A20" s="6" t="s">
        <v>96</v>
      </c>
      <c r="B20" s="8">
        <v>0.3</v>
      </c>
      <c r="C20" s="10">
        <f>$I$20*B20</f>
        <v>3739200</v>
      </c>
      <c r="H20" s="13" t="s">
        <v>97</v>
      </c>
      <c r="I20" s="10">
        <f>I18+I19</f>
        <v>12464000</v>
      </c>
    </row>
    <row r="21" spans="1:9" x14ac:dyDescent="0.25">
      <c r="A21" s="9" t="s">
        <v>98</v>
      </c>
      <c r="B21" s="14">
        <f>SUM(B18:B20)</f>
        <v>1</v>
      </c>
      <c r="C21" s="10">
        <f>SUM(C18:C20)</f>
        <v>12464000</v>
      </c>
    </row>
    <row r="23" spans="1:9" x14ac:dyDescent="0.25">
      <c r="A23" s="11" t="s">
        <v>35</v>
      </c>
    </row>
    <row r="24" spans="1:9" x14ac:dyDescent="0.25">
      <c r="A24" t="s">
        <v>99</v>
      </c>
    </row>
    <row r="25" spans="1:9" x14ac:dyDescent="0.25">
      <c r="A25" t="s">
        <v>100</v>
      </c>
    </row>
    <row r="26" spans="1:9" x14ac:dyDescent="0.25">
      <c r="A26" t="s">
        <v>101</v>
      </c>
    </row>
    <row r="27" spans="1:9" x14ac:dyDescent="0.25">
      <c r="A27" t="s">
        <v>102</v>
      </c>
    </row>
    <row r="28" spans="1:9" x14ac:dyDescent="0.25">
      <c r="A28" t="s">
        <v>103</v>
      </c>
    </row>
  </sheetData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H w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2 n N h E q 0 A A A D 3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Q x 0 z M 0 t 9 A z s N G H C d r 4 Z u Y h F B g B H Q y S R R K 0 c S 7 N K S k t S r U r K N F 1 C r L R h 3 F t 9 K F + s A M A A A D / / w M A U E s D B B Q A A g A I A A A A I Q C b P G 8 x i w E A A D I D A A A T A A A A R m 9 y b X V s Y X M v U 2 V j d G l v b j E u b X S S 0 U o j M R S G 7 w u + Q 5 i 9 a W E Y L L i y b J m L O r W s y 7 K u d C 4 U l e H M z N E e y O T U 5 K S o x e f Z B 9 k X 2 9 i q F R t z k / B / y e E 7 S R w 2 Q m z U b D M P R 7 2 e m 4 P F V t W k c q V R 9 n o q j C k b w R A U b p l N u P E d G u l P S W N W P B M j r p 9 M v l 8 d W d 9 B y 1 c 1 Z X I v y S C 9 n K C m j g R t n o y S V B W s f W d c P v y W q m P T c E v m N j / 8 u r 8 / T N W Z Z 8 G Z P G j M t 8 v s N x u 8 H q Q b j S 9 J A T X + + w t 6 z k 7 9 s d z x k l p 2 S V A r o Q 7 b 1 5 n g D 4 Q W r e u v v V N 1 + R K P t Z 4 1 o M G 6 X K x / X 7 e k B a u x D q L B f 1 u u t G D c D d t u I 1 4 + L N D 1 P 7 V I V 6 t k e j I J f Z 4 Y O T z I n r c / p W q V n B 7 9 P C 7 K G J n N Y Y H V L z S 3 g U l I l f F d j f Y d H F u E C C T j G k s N 8 C s T v J c 1 M d z h b h j e z H L V c r M r 4 Y U 0 P U K s 1 p 2 H 1 s J O r M N l 7 o T h 3 0 A V b t B i R H c N v a E 2 1 s t S 2 2 q J B v Q n j B b i I y h 4 V y B + e + x N x V G I Y / 2 c R 8 p c f M i e B n s 9 M v G f M f o P A A D / / w M A U E s B A i 0 A F A A G A A g A A A A h A C r d q k D S A A A A N w E A A B M A A A A A A A A A A A A A A A A A A A A A A F t D b 2 5 0 Z W 5 0 X 1 R 5 c G V z X S 5 4 b W x Q S w E C L Q A U A A I A C A A A A C E A 2 n N h E q 0 A A A D 3 A A A A E g A A A A A A A A A A A A A A A A A L A w A A Q 2 9 u Z m l n L 1 B h Y 2 t h Z 2 U u e G 1 s U E s B A i 0 A F A A C A A g A A A A h A J s 8 b z G L A Q A A M g M A A B M A A A A A A A A A A A A A A A A A 6 A M A A E Z v c m 1 1 b G F z L 1 N l Y 3 R p b 2 4 x L m 1 Q S w U G A A A A A A M A A w D C A A A A p A U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g R A A A A A A A A 9 h A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i a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U t M D k t M T V U M D M 6 M D U 6 N T g u M D k y O T E x M l o i L z 4 8 R W 5 0 c n k g V H l w Z T 0 i R m l s b E N v b H V t b l R 5 c G V z I i B W Y W x 1 Z T 0 i c 0 F 3 T U Z C U V l H Q X d Z R 0 J n V U Z C U V V H Q m d V R i I v P j x F b n R y e S B U e X B l P S J G a W x s Q 2 9 s d W 1 u T m F t Z X M i I F Z h b H V l P S J z W y Z x d W 9 0 O 0 Z J R C Z x d W 9 0 O y w m c X V v d D t P Q k p F Q 1 R J R C Z x d W 9 0 O y w m c X V v d D t T a G F w Z V 9 M Z W 5 n J n F 1 b 3 Q 7 L C Z x d W 9 0 O 1 N o Y X B l X 0 F y Z W E m c X V v d D s s J n F 1 b 3 Q 7 a W 5 z Y 3 J p Y 2 F v J n F 1 b 3 Q 7 L C Z x d W 9 0 O 2 5 v b W U m c X V v d D s s J n F 1 b 3 Q 7 b n V t Z X J v X 2 R v Y y Z x d W 9 0 O y w m c X V v d D t 1 d G l s a X p h Y 2 F v J n F 1 b 3 Q 7 L C Z x d W 9 0 O 3 F 1 Y W R y Y S Z x d W 9 0 O y w m c X V v d D t s b 3 R l J n F 1 b 3 Q 7 L C Z x d W 9 0 O 2 F y Z W F f d G V y c m U m c X V v d D s s J n F 1 b 3 Q 7 Y X J l Y V 9 1 b m l k Y S Z x d W 9 0 O y w m c X V v d D t 2 b H J f d m V u Y W w m c X V v d D s s J n F 1 b 3 Q 7 d m x y X 2 l w d H U m c X V v d D s s J n F 1 b 3 Q 7 d X R p X 2 F 0 d W F s J n F 1 b 3 Q 7 L C Z x d W 9 0 O 3 N p d H V h Y 2 F v J n F 1 b 3 Q 7 L C Z x d W 9 0 O 1 g m c X V v d D s s J n F 1 b 3 Q 7 W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Z m F i O T A y Z j M t M T V j N i 0 0 N D l l L T k 5 Z T M t N 2 F i M 2 M 5 Y j N k Y T A z I i 8 + P E V u d H J 5 I F R 5 c G U 9 I l J l b G F 0 a W 9 u c 2 h p c E l u Z m 9 D b 2 5 0 Y W l u Z X I i I F Z h b H V l P S J z e y Z x d W 9 0 O 2 N v b H V t b k N v d W 5 0 J n F 1 b 3 Q 7 O j E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a S 9 B d X R v U m V t b 3 Z l Z E N v b H V t b n M x L n t G S U Q s M H 0 m c X V v d D s s J n F 1 b 3 Q 7 U 2 V j d G l v b j E v Y m k v Q X V 0 b 1 J l b W 9 2 Z W R D b 2 x 1 b W 5 z M S 5 7 T 0 J K R U N U S U Q s M X 0 m c X V v d D s s J n F 1 b 3 Q 7 U 2 V j d G l v b j E v Y m k v Q X V 0 b 1 J l b W 9 2 Z W R D b 2 x 1 b W 5 z M S 5 7 U 2 h h c G V f T G V u Z y w y f S Z x d W 9 0 O y w m c X V v d D t T Z W N 0 a W 9 u M S 9 i a S 9 B d X R v U m V t b 3 Z l Z E N v b H V t b n M x L n t T a G F w Z V 9 B c m V h L D N 9 J n F 1 b 3 Q 7 L C Z x d W 9 0 O 1 N l Y 3 R p b 2 4 x L 2 J p L 0 F 1 d G 9 S Z W 1 v d m V k Q 2 9 s d W 1 u c z E u e 2 l u c 2 N y a W N h b y w 0 f S Z x d W 9 0 O y w m c X V v d D t T Z W N 0 a W 9 u M S 9 i a S 9 B d X R v U m V t b 3 Z l Z E N v b H V t b n M x L n t u b 2 1 l L D V 9 J n F 1 b 3 Q 7 L C Z x d W 9 0 O 1 N l Y 3 R p b 2 4 x L 2 J p L 0 F 1 d G 9 S Z W 1 v d m V k Q 2 9 s d W 1 u c z E u e 2 5 1 b W V y b 1 9 k b 2 M s N n 0 m c X V v d D s s J n F 1 b 3 Q 7 U 2 V j d G l v b j E v Y m k v Q X V 0 b 1 J l b W 9 2 Z W R D b 2 x 1 b W 5 z M S 5 7 d X R p b G l 6 Y W N h b y w 3 f S Z x d W 9 0 O y w m c X V v d D t T Z W N 0 a W 9 u M S 9 i a S 9 B d X R v U m V t b 3 Z l Z E N v b H V t b n M x L n t x d W F k c m E s O H 0 m c X V v d D s s J n F 1 b 3 Q 7 U 2 V j d G l v b j E v Y m k v Q X V 0 b 1 J l b W 9 2 Z W R D b 2 x 1 b W 5 z M S 5 7 b G 9 0 Z S w 5 f S Z x d W 9 0 O y w m c X V v d D t T Z W N 0 a W 9 u M S 9 i a S 9 B d X R v U m V t b 3 Z l Z E N v b H V t b n M x L n t h c m V h X 3 R l c n J l L D E w f S Z x d W 9 0 O y w m c X V v d D t T Z W N 0 a W 9 u M S 9 i a S 9 B d X R v U m V t b 3 Z l Z E N v b H V t b n M x L n t h c m V h X 3 V u a W R h L D E x f S Z x d W 9 0 O y w m c X V v d D t T Z W N 0 a W 9 u M S 9 i a S 9 B d X R v U m V t b 3 Z l Z E N v b H V t b n M x L n t 2 b H J f d m V u Y W w s M T J 9 J n F 1 b 3 Q 7 L C Z x d W 9 0 O 1 N l Y 3 R p b 2 4 x L 2 J p L 0 F 1 d G 9 S Z W 1 v d m V k Q 2 9 s d W 1 u c z E u e 3 Z s c l 9 p c H R 1 L D E z f S Z x d W 9 0 O y w m c X V v d D t T Z W N 0 a W 9 u M S 9 i a S 9 B d X R v U m V t b 3 Z l Z E N v b H V t b n M x L n t 1 d G l f Y X R 1 Y W w s M T R 9 J n F 1 b 3 Q 7 L C Z x d W 9 0 O 1 N l Y 3 R p b 2 4 x L 2 J p L 0 F 1 d G 9 S Z W 1 v d m V k Q 2 9 s d W 1 u c z E u e 3 N p d H V h Y 2 F v L D E 1 f S Z x d W 9 0 O y w m c X V v d D t T Z W N 0 a W 9 u M S 9 i a S 9 B d X R v U m V t b 3 Z l Z E N v b H V t b n M x L n t Y L D E 2 f S Z x d W 9 0 O y w m c X V v d D t T Z W N 0 a W 9 u M S 9 i a S 9 B d X R v U m V t b 3 Z l Z E N v b H V t b n M x L n t Z L D E 3 f S Z x d W 9 0 O 1 0 s J n F 1 b 3 Q 7 Q 2 9 s d W 1 u Q 2 9 1 b n Q m c X V v d D s 6 M T g s J n F 1 b 3 Q 7 S 2 V 5 Q 2 9 s d W 1 u T m F t Z X M m c X V v d D s 6 W 1 0 s J n F 1 b 3 Q 7 Q 2 9 s d W 1 u S W R l b n R p d G l l c y Z x d W 9 0 O z p b J n F 1 b 3 Q 7 U 2 V j d G l v b j E v Y m k v Q X V 0 b 1 J l b W 9 2 Z W R D b 2 x 1 b W 5 z M S 5 7 R k l E L D B 9 J n F 1 b 3 Q 7 L C Z x d W 9 0 O 1 N l Y 3 R p b 2 4 x L 2 J p L 0 F 1 d G 9 S Z W 1 v d m V k Q 2 9 s d W 1 u c z E u e 0 9 C S k V D V E l E L D F 9 J n F 1 b 3 Q 7 L C Z x d W 9 0 O 1 N l Y 3 R p b 2 4 x L 2 J p L 0 F 1 d G 9 S Z W 1 v d m V k Q 2 9 s d W 1 u c z E u e 1 N o Y X B l X 0 x l b m c s M n 0 m c X V v d D s s J n F 1 b 3 Q 7 U 2 V j d G l v b j E v Y m k v Q X V 0 b 1 J l b W 9 2 Z W R D b 2 x 1 b W 5 z M S 5 7 U 2 h h c G V f Q X J l Y S w z f S Z x d W 9 0 O y w m c X V v d D t T Z W N 0 a W 9 u M S 9 i a S 9 B d X R v U m V t b 3 Z l Z E N v b H V t b n M x L n t p b n N j c m l j Y W 8 s N H 0 m c X V v d D s s J n F 1 b 3 Q 7 U 2 V j d G l v b j E v Y m k v Q X V 0 b 1 J l b W 9 2 Z W R D b 2 x 1 b W 5 z M S 5 7 b m 9 t Z S w 1 f S Z x d W 9 0 O y w m c X V v d D t T Z W N 0 a W 9 u M S 9 i a S 9 B d X R v U m V t b 3 Z l Z E N v b H V t b n M x L n t u d W 1 l c m 9 f Z G 9 j L D Z 9 J n F 1 b 3 Q 7 L C Z x d W 9 0 O 1 N l Y 3 R p b 2 4 x L 2 J p L 0 F 1 d G 9 S Z W 1 v d m V k Q 2 9 s d W 1 u c z E u e 3 V 0 a W x p e m F j Y W 8 s N 3 0 m c X V v d D s s J n F 1 b 3 Q 7 U 2 V j d G l v b j E v Y m k v Q X V 0 b 1 J l b W 9 2 Z W R D b 2 x 1 b W 5 z M S 5 7 c X V h Z H J h L D h 9 J n F 1 b 3 Q 7 L C Z x d W 9 0 O 1 N l Y 3 R p b 2 4 x L 2 J p L 0 F 1 d G 9 S Z W 1 v d m V k Q 2 9 s d W 1 u c z E u e 2 x v d G U s O X 0 m c X V v d D s s J n F 1 b 3 Q 7 U 2 V j d G l v b j E v Y m k v Q X V 0 b 1 J l b W 9 2 Z W R D b 2 x 1 b W 5 z M S 5 7 Y X J l Y V 9 0 Z X J y Z S w x M H 0 m c X V v d D s s J n F 1 b 3 Q 7 U 2 V j d G l v b j E v Y m k v Q X V 0 b 1 J l b W 9 2 Z W R D b 2 x 1 b W 5 z M S 5 7 Y X J l Y V 9 1 b m l k Y S w x M X 0 m c X V v d D s s J n F 1 b 3 Q 7 U 2 V j d G l v b j E v Y m k v Q X V 0 b 1 J l b W 9 2 Z W R D b 2 x 1 b W 5 z M S 5 7 d m x y X 3 Z l b m F s L D E y f S Z x d W 9 0 O y w m c X V v d D t T Z W N 0 a W 9 u M S 9 i a S 9 B d X R v U m V t b 3 Z l Z E N v b H V t b n M x L n t 2 b H J f a X B 0 d S w x M 3 0 m c X V v d D s s J n F 1 b 3 Q 7 U 2 V j d G l v b j E v Y m k v Q X V 0 b 1 J l b W 9 2 Z W R D b 2 x 1 b W 5 z M S 5 7 d X R p X 2 F 0 d W F s L D E 0 f S Z x d W 9 0 O y w m c X V v d D t T Z W N 0 a W 9 u M S 9 i a S 9 B d X R v U m V t b 3 Z l Z E N v b H V t b n M x L n t z a X R 1 Y W N h b y w x N X 0 m c X V v d D s s J n F 1 b 3 Q 7 U 2 V j d G l v b j E v Y m k v Q X V 0 b 1 J l b W 9 2 Z W R D b 2 x 1 b W 5 z M S 5 7 W C w x N n 0 m c X V v d D s s J n F 1 b 3 Q 7 U 2 V j d G l v b j E v Y m k v Q X V 0 b 1 J l b W 9 2 Z W R D b 2 x 1 b W 5 z M S 5 7 W S w x N 3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2 J p L 0 Z v b n R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i a S 9 D Y W J l J U M z J U E 3 Y W x o b 3 M l M j B Q c m 9 t b 3 Z p Z G 9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i a S 9 U a X B v J T I w Q W x 0 Z X J h Z G 8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L z 4 8 L 0 l 0 Z W 0 + P C 9 J d G V t c z 4 8 L 0 x v Y 2 F s U G F j a 2 F n Z U 1 l d G F k Y X R h R m l s Z T 4 W A A A A U E s F B g A A A A A A A A A A A A A A A A A A A A A A A C Y B A A A B A A A A 0 I y d 3 w E V 0 R G M e g D A T 8 K X 6 w E A A A B O O p Y s L P H m S q t v l v D a k j s Q A A A A A A I A A A A A A B B m A A A A A Q A A I A A A A L a u U 5 D s m w h S e 1 x 8 o 8 z E J 2 S N K q h + b l 2 d 5 p N g p w u K b G 8 L A A A A A A 6 A A A A A A g A A I A A A A E 0 x W h 4 J d n u 7 e q j y v U 3 o 3 z o c J K 1 W k D v j / B q f d z w b 4 j c 1 U A A A A D z 5 L m n j v H + K V P T 0 E I f T x 5 2 7 b V D m 1 r q K t i 0 0 K R M h k y k Z s O P 1 u 0 L B L E B z Z s C 7 + v w U w A j Q K I p h j L b Z 7 c s m 8 V p y M n M C 3 4 Y x Y + c w P x q C C k 9 P F X G D Q A A A A D A z C w a 8 P V F V 5 i 8 z M / 9 N N V o + y j L A L + m X x t I s 4 O m K r 1 h p n e K L J C Y d 0 h u q f h d 1 w W x 2 J W A G M T i x p H D m n z O Q + H i k j J M = < / D a t a M a s h u p > 
</file>

<file path=customXml/itemProps1.xml><?xml version="1.0" encoding="utf-8"?>
<ds:datastoreItem xmlns:ds="http://schemas.openxmlformats.org/officeDocument/2006/customXml" ds:itemID="{38EA81EC-C645-470E-94B0-D95ECE88DA0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Recadastramento</vt:lpstr>
      <vt:lpstr>Equipe Drone</vt:lpstr>
      <vt:lpstr>02 - Por Imovel</vt:lpstr>
      <vt:lpstr>03 - Projeto Etapas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antonio santos</cp:lastModifiedBy>
  <dcterms:created xsi:type="dcterms:W3CDTF">2025-09-15T02:46:37Z</dcterms:created>
  <dcterms:modified xsi:type="dcterms:W3CDTF">2025-11-04T22:39:01Z</dcterms:modified>
</cp:coreProperties>
</file>